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РАСЧЕТ" sheetId="1" state="visible" r:id="rId1"/>
  </sheets>
  <calcPr/>
</workbook>
</file>

<file path=xl/sharedStrings.xml><?xml version="1.0" encoding="utf-8"?>
<sst xmlns="http://schemas.openxmlformats.org/spreadsheetml/2006/main" count="93" uniqueCount="93">
  <si>
    <t xml:space="preserve">Cмета доходов и расходов и финансово-экономическое обоснование Ассоциации ДНП «Сосновый Край» на 2026 год </t>
  </si>
  <si>
    <t xml:space="preserve">(корректировка № 1)</t>
  </si>
  <si>
    <t xml:space="preserve">Статьи доходов</t>
  </si>
  <si>
    <t xml:space="preserve">кол-во собственников (дворов)</t>
  </si>
  <si>
    <t xml:space="preserve">размер взноса, месяц, руб.</t>
  </si>
  <si>
    <t xml:space="preserve">ПЛАН поступлений, ГОД, руб.</t>
  </si>
  <si>
    <t xml:space="preserve">Финансово-экономическое обоснование доходов</t>
  </si>
  <si>
    <t>1.</t>
  </si>
  <si>
    <t xml:space="preserve">Членские взносы 2026</t>
  </si>
  <si>
    <t xml:space="preserve">ПЛАН поступлений взносов на содержание и обслуживание АДНП на год</t>
  </si>
  <si>
    <t>2.</t>
  </si>
  <si>
    <t xml:space="preserve">Целевой взнос на ремонт инфраструктуры поселка (покрытие асфальтовой крошкой дороги второй очереди)</t>
  </si>
  <si>
    <t xml:space="preserve">ПЛАН поступлений целевого взноса на ремонт дороги второй очереди на год</t>
  </si>
  <si>
    <t>3.</t>
  </si>
  <si>
    <t xml:space="preserve">Целевой взнос на техобслуживание газопровода</t>
  </si>
  <si>
    <t xml:space="preserve">ПЛАН поступлений целевого взноса на техобслуживание газопровода на год (участвуют только собственники, подключившиеся к газопроводу)</t>
  </si>
  <si>
    <t xml:space="preserve">ВСЕГО ДОХОДОВ:</t>
  </si>
  <si>
    <t xml:space="preserve">Статьи расходов</t>
  </si>
  <si>
    <t>ОКЛАД</t>
  </si>
  <si>
    <t xml:space="preserve">Сметная Сумма в месяц, руб.</t>
  </si>
  <si>
    <t xml:space="preserve">Сметная Сумма в ГОД, руб.</t>
  </si>
  <si>
    <t xml:space="preserve">Финансово-экономическое обоснование расходов</t>
  </si>
  <si>
    <t xml:space="preserve">Охрана на КПП (сторож) з/пл на руки 70 000.00</t>
  </si>
  <si>
    <t xml:space="preserve">Работает посменно  2 сторожа с ежемесячной заработной платой по 35 000 руб. на руки.</t>
  </si>
  <si>
    <t>1.1.</t>
  </si>
  <si>
    <t xml:space="preserve">НДФЛ от оклада 13%</t>
  </si>
  <si>
    <t xml:space="preserve">Обязательное удержание НДФЛ 13% от начисленной заработной платы</t>
  </si>
  <si>
    <t>1.2.</t>
  </si>
  <si>
    <t xml:space="preserve">Обязательные страх. взносы с з/пл (ПФР, ФСС) – 30,2% от оклада</t>
  </si>
  <si>
    <t xml:space="preserve">Обязательные страх. взносы с з/пл (ПФР, ФСС)</t>
  </si>
  <si>
    <t>1.3.</t>
  </si>
  <si>
    <t xml:space="preserve">отпуск начисление (на руки 76450,49)</t>
  </si>
  <si>
    <t xml:space="preserve">В период отпуска одного сторожа другой работает за него с выплатой заработной платы за каждый день замещения. </t>
  </si>
  <si>
    <t>1.4.</t>
  </si>
  <si>
    <t xml:space="preserve">НДФЛ  </t>
  </si>
  <si>
    <t>1.5.</t>
  </si>
  <si>
    <t>взносы</t>
  </si>
  <si>
    <t xml:space="preserve">Председатель з/п на руки  50 000.00</t>
  </si>
  <si>
    <t xml:space="preserve">Заработная плата председателя за 11 месяцев. Размер заработной платы Председателя АДНП рассчитан на основе объема затрачиваемого времени на управление АДНП и ведение дел АДНП, в соответствии с Уставом АДНП. Объем выполняемой Председателем работы превышает стандартные 40 часов в неделю, предполагает работу в выходные дни, а также в ночное время (при устранении аварий и других чрезвычайных ситуаций). Помимо исполнения обязанностей, предусмотренных Уставом АДНП, Председатель Правления выдает справки, работает с должниками, решает оперативные вопросы и задачи, поступающие от садоводов, осуществляет стратегическое планирование развития АДНП и взаимодействие с органами гос. власти, контрагентами.</t>
  </si>
  <si>
    <t>2.1.</t>
  </si>
  <si>
    <t xml:space="preserve">НДФЛ от оклада 13% </t>
  </si>
  <si>
    <t>2.2.</t>
  </si>
  <si>
    <t xml:space="preserve">Обязательные страх. взносы с з/п (ПФР, ФСС) – 30,2% от оклада</t>
  </si>
  <si>
    <t>2.3.</t>
  </si>
  <si>
    <t xml:space="preserve">отпуск начисление</t>
  </si>
  <si>
    <t xml:space="preserve">В период отпуска председателя ему выплачиваются только отпускные.</t>
  </si>
  <si>
    <t>2.4.</t>
  </si>
  <si>
    <t>2.5.</t>
  </si>
  <si>
    <t xml:space="preserve">Бухгалтерское обслуживание (оплата через ИП)</t>
  </si>
  <si>
    <t xml:space="preserve">В обязанности бухгалтера АДНП входит составление и контроль доходно-расходной сметы, ведение налогового и бухгалтерского учета хозяйственной деятельности АДНП, контроль за своевременностью уплаты взносов и осуществление сверок с собственниками и контрагентами, сбор и контроль наличия первичных подтверждающих документов, осуществление банковских операций, составление отчетности в ИФНС и внебюджетные фонды.</t>
  </si>
  <si>
    <t xml:space="preserve">Восстановление бухгалтерского и налогового учета за 2024-2025 гг </t>
  </si>
  <si>
    <t xml:space="preserve">Требуется восстановление бухгалтерского и налогового учета, сверка расчетов с садоводами, с контрагентами, корректировка и пересдача бухгалтерского баланса за 2024-2025 гг, переход в программу 1С:Садовод с 2024 года с вводом первичных документов с целью исправления выявленных ревизионной комиссией ошибок и недостатков. Рыночная цена восстановления 3583р./мес*30мес, включая налоги.</t>
  </si>
  <si>
    <t xml:space="preserve">Сайт для СНТ в два клика. Мобильное приложение СНТКлуб.</t>
  </si>
  <si>
    <t xml:space="preserve">Сайт для СНТ необходим для своеврменного размещения актальной информации, уставных документов, протоколов и объявлений. Мобильное приложение СНТКлуб необходимо для возможности каждого садовода иметь под рукой реквизиты, объявления, уведомления о важном в поселке. Тариф СНТКлуб "Профи".</t>
  </si>
  <si>
    <t xml:space="preserve">Земельный налог на земли общего пользования</t>
  </si>
  <si>
    <t xml:space="preserve">Расчет по ставкам 2025 года</t>
  </si>
  <si>
    <t xml:space="preserve">Налог при применении УСН (15% от разницы между доходами и расходами, но не менее 1 % от суммы дохода в год)</t>
  </si>
  <si>
    <t xml:space="preserve">По факту платим 1% от поступивших взносов от собственников, не являющихся членами ДНП, а также от полученных доходов (например, проценты по депозитам).</t>
  </si>
  <si>
    <t xml:space="preserve">Вывоз мусора</t>
  </si>
  <si>
    <t xml:space="preserve">Стоимость вывоза 1 контейнера объемом 8 куб.м составляет: 1157,41 руб. за 1 куб.м * 8 куб.м.= 9 259,28 руб. Фактический объем вывозимого мусора с территории партнерства составляет в среднем 27 контейнеров в год. </t>
  </si>
  <si>
    <t xml:space="preserve">Электроэнергия на КПП, уличное освещение, бытовка</t>
  </si>
  <si>
    <t xml:space="preserve">Электроэнергия на КПП, шлагбаум, уличное освещение, бытовка. Среднее потребеление в месяц 19 400 руб.
Итого: 19400 руб*12=232 800,00 руб. 
</t>
  </si>
  <si>
    <t xml:space="preserve">Обслуживание туалета КПП</t>
  </si>
  <si>
    <t xml:space="preserve">Откачка из накопителя осуществляется примерно один раз в полтора года.</t>
  </si>
  <si>
    <t xml:space="preserve">Покос травы на землях общего пользования, вдоль дорог</t>
  </si>
  <si>
    <t xml:space="preserve">Покос травы на землях общего пользования, вдоль дорог складывается из вознаграждения за работу, расходных материалов: леска, катушка, бензин, масло. Требуется два покоса за сезон, как минимум, иногда три.</t>
  </si>
  <si>
    <t xml:space="preserve">Чистка дорог от снега</t>
  </si>
  <si>
    <t xml:space="preserve">В зимний период 2026 года расчистка от снега осуществлялась 15 раз. Стоимость 1-ой расчистки – 22000,00 руб. Зима 2026 выдалась очень снежная, поэтому данная статья увеличивается.</t>
  </si>
  <si>
    <t xml:space="preserve">Расходы на услуги банка</t>
  </si>
  <si>
    <t xml:space="preserve">Ежемесячное расчетно-кассовое банковское обслуживание + комиссия банка за платежные операции. </t>
  </si>
  <si>
    <t xml:space="preserve">Административные расходы (канцтовары, бумага, картриджи, принтер, почта)</t>
  </si>
  <si>
    <t xml:space="preserve">Офисная бумага формата А4 500 р/п (5 пачек 2500р), картриджей для принтера (1 картридж 1200руб., требуется 2 картриджа на год 2400р). Почтовые расходы 5000 р/г, Канцелярские принадлежности 3000 р/г.</t>
  </si>
  <si>
    <t xml:space="preserve">Бухг.программа 1С, СБИС "Электронная отчетность"</t>
  </si>
  <si>
    <t xml:space="preserve">Годовая стоимость использования прав на программные продукты.</t>
  </si>
  <si>
    <t xml:space="preserve">Текущий ремонт имущества общего пользования</t>
  </si>
  <si>
    <t xml:space="preserve">Расходы на текущий ремонт общего имущества на случай поломки или выхода из рабочего состояния.</t>
  </si>
  <si>
    <t xml:space="preserve">Обслуживание имущества общего пользования </t>
  </si>
  <si>
    <t xml:space="preserve">Содержание общего имущества в рабочем состоянии (расходные материалы на покраску, услуги техобслуживания и подобное)</t>
  </si>
  <si>
    <t xml:space="preserve">Юридические услуги, госпошлина</t>
  </si>
  <si>
    <t xml:space="preserve">Работа юриста по взысканию долгов прошлых периодов, консультации, составление писем и обращений в органы власти. </t>
  </si>
  <si>
    <t xml:space="preserve">Непредвиденные расходы на возможные штрафы и прочее.</t>
  </si>
  <si>
    <t xml:space="preserve">Возможные штрафные санкции от госорганов.</t>
  </si>
  <si>
    <t xml:space="preserve">Замена и установка осветительных уличных приборов</t>
  </si>
  <si>
    <t xml:space="preserve">Уличные фонари имеют срок службы примерно 2 года, их нужно менять на новые. В среднем в год требуют замены 15 фонарей, цена одного - 2500 руб и цена установки - 4000,00 руб за один фонарь.</t>
  </si>
  <si>
    <t>ИТОГО:</t>
  </si>
  <si>
    <t xml:space="preserve">Из расчета на 111 собственников (дворов) в месяц на содержание АДНП:</t>
  </si>
  <si>
    <t xml:space="preserve">Расчет ежемесячных взносов на одного собственника</t>
  </si>
  <si>
    <t xml:space="preserve">Техобслуживание газопровода на год (участвуют только собственники, подключившиеся к газопроводу)</t>
  </si>
  <si>
    <t xml:space="preserve">Расчет выполнен на основании счета от поставщика услуги Филиал АО "Мособлгаз" Юго-Восток № 5003291 от 22.04.2026 по договору 1468-р от 01.05.2024 г. </t>
  </si>
  <si>
    <t xml:space="preserve">Ремонт инфраструктуры поселка (покрытие асфальтовой крошкой дороги второй очереди)</t>
  </si>
  <si>
    <t xml:space="preserve">Расчет выполнен на основании сметы от поставщика ИП Азоян Р.И. по договору № 01/07-ИП от 01.07.2026 г. на сумму 2800515,00 р., а также сметы от ИП Кириллов Е.А. на ремонт и подсыпку проулков на сумму 530000,00 р.</t>
  </si>
  <si>
    <t xml:space="preserve">ВСЕГО ОБЩИХ РАСХОДОВ:</t>
  </si>
  <si>
    <t xml:space="preserve">Председатель правления АДНП "Сосновый край"   _______________________А.С. Козачок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</si>
</sst>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0" formatCode="#,##0.00\ _₽"/>
    <numFmt numFmtId="161" formatCode="#,##0.00&quot;р.&quot;"/>
  </numFmts>
  <fonts count="13">
    <font>
      <name val="Calibri"/>
      <color theme="1"/>
      <sz val="11.000000"/>
      <scheme val="minor"/>
    </font>
    <font>
      <name val="Times New Roman"/>
      <b/>
      <color theme="1"/>
      <sz val="14.000000"/>
    </font>
    <font>
      <name val="Times New Roman"/>
      <sz val="10.000000"/>
    </font>
    <font>
      <name val="Times New Roman"/>
      <b/>
      <sz val="10.000000"/>
    </font>
    <font>
      <name val="Times New Roman"/>
      <b/>
      <color theme="1"/>
      <sz val="10.000000"/>
    </font>
    <font>
      <name val="Times New Roman"/>
      <sz val="11.000000"/>
    </font>
    <font>
      <name val="Times New Roman"/>
      <color theme="1"/>
      <sz val="10.000000"/>
    </font>
    <font>
      <name val="Times New Roman"/>
      <b/>
      <sz val="11.000000"/>
    </font>
    <font>
      <name val="Times New Roman"/>
      <color theme="1"/>
      <sz val="11.000000"/>
    </font>
    <font>
      <name val="Times New Roman"/>
      <i/>
      <sz val="10.000000"/>
    </font>
    <font>
      <name val="Times New Roman"/>
      <i/>
      <color theme="1"/>
      <sz val="10.000000"/>
    </font>
    <font>
      <name val="Calibri"/>
      <color theme="1"/>
      <sz val="10.000000"/>
      <scheme val="minor"/>
    </font>
    <font>
      <name val="Calibri"/>
      <sz val="11.000000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7" tint="0.79998168889431442"/>
        <bgColor theme="7" tint="0.79998168889431442"/>
      </patternFill>
    </fill>
    <fill/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fontId="0" fillId="0" borderId="0" numFmtId="0" applyNumberFormat="1" applyFont="1" applyFill="1" applyBorder="1"/>
  </cellStyleXfs>
  <cellXfs count="59">
    <xf fontId="0" fillId="0" borderId="0" numFmtId="0" xfId="0"/>
    <xf fontId="1" fillId="0" borderId="0" numFmtId="0" xfId="0" applyFont="1" applyAlignment="1">
      <alignment horizontal="center" vertical="center" wrapText="1"/>
    </xf>
    <xf fontId="2" fillId="0" borderId="1" numFmtId="0" xfId="0" applyFont="1" applyBorder="1" applyAlignment="1">
      <alignment horizontal="center" vertical="center" wrapText="1"/>
    </xf>
    <xf fontId="3" fillId="0" borderId="1" numFmtId="0" xfId="0" applyFont="1" applyBorder="1" applyAlignment="1">
      <alignment horizontal="center" vertical="center" wrapText="1"/>
    </xf>
    <xf fontId="4" fillId="0" borderId="2" numFmtId="0" xfId="0" applyFont="1" applyBorder="1" applyAlignment="1">
      <alignment vertical="center" wrapText="1"/>
    </xf>
    <xf fontId="5" fillId="0" borderId="2" numFmtId="0" xfId="0" applyFont="1" applyBorder="1" applyAlignment="1">
      <alignment horizontal="center" vertical="center" wrapText="1"/>
    </xf>
    <xf fontId="5" fillId="0" borderId="2" numFmtId="4" xfId="0" applyNumberFormat="1" applyFont="1" applyBorder="1" applyAlignment="1">
      <alignment horizontal="center" vertical="center" wrapText="1"/>
    </xf>
    <xf fontId="6" fillId="0" borderId="2" numFmtId="0" xfId="0" applyFont="1" applyBorder="1" applyAlignment="1">
      <alignment vertical="center" wrapText="1"/>
    </xf>
    <xf fontId="5" fillId="0" borderId="3" numFmtId="4" xfId="0" applyNumberFormat="1" applyFont="1" applyBorder="1" applyAlignment="1">
      <alignment horizontal="center" vertical="center" wrapText="1"/>
    </xf>
    <xf fontId="5" fillId="0" borderId="4" numFmtId="0" xfId="0" applyFont="1" applyBorder="1" applyAlignment="1">
      <alignment horizontal="center" vertical="center" wrapText="1"/>
    </xf>
    <xf fontId="5" fillId="2" borderId="5" numFmtId="160" xfId="0" applyNumberFormat="1" applyFont="1" applyFill="1" applyBorder="1" applyAlignment="1">
      <alignment horizontal="center" vertical="center" wrapText="1"/>
    </xf>
    <xf fontId="6" fillId="0" borderId="6" numFmtId="0" xfId="0" applyFont="1" applyBorder="1" applyAlignment="1">
      <alignment vertical="center" wrapText="1"/>
    </xf>
    <xf fontId="7" fillId="3" borderId="7" numFmtId="0" xfId="0" applyFont="1" applyFill="1" applyBorder="1" applyAlignment="1">
      <alignment horizontal="right" vertical="center" wrapText="1"/>
    </xf>
    <xf fontId="7" fillId="3" borderId="8" numFmtId="0" xfId="0" applyFont="1" applyFill="1" applyBorder="1" applyAlignment="1">
      <alignment horizontal="right" vertical="center" wrapText="1"/>
    </xf>
    <xf fontId="7" fillId="3" borderId="9" numFmtId="0" xfId="0" applyFont="1" applyFill="1" applyBorder="1" applyAlignment="1">
      <alignment horizontal="right" vertical="center" wrapText="1"/>
    </xf>
    <xf fontId="7" fillId="3" borderId="10" numFmtId="4" xfId="0" applyNumberFormat="1" applyFont="1" applyFill="1" applyBorder="1" applyAlignment="1">
      <alignment horizontal="center" vertical="center" wrapText="1"/>
    </xf>
    <xf fontId="2" fillId="0" borderId="5" numFmtId="0" xfId="0" applyFont="1" applyBorder="1" applyAlignment="1">
      <alignment horizontal="center" vertical="center"/>
    </xf>
    <xf fontId="3" fillId="0" borderId="5" numFmtId="0" xfId="0" applyFont="1" applyBorder="1" applyAlignment="1">
      <alignment horizontal="center" vertical="center"/>
    </xf>
    <xf fontId="3" fillId="0" borderId="5" numFmtId="0" xfId="0" applyFont="1" applyBorder="1" applyAlignment="1">
      <alignment horizontal="center" vertical="center" wrapText="1"/>
    </xf>
    <xf fontId="3" fillId="0" borderId="11" numFmtId="0" xfId="0" applyFont="1" applyBorder="1" applyAlignment="1">
      <alignment horizontal="center" vertical="center" wrapText="1"/>
    </xf>
    <xf fontId="5" fillId="0" borderId="5" numFmtId="1" xfId="0" applyNumberFormat="1" applyFont="1" applyBorder="1" applyAlignment="1">
      <alignment horizontal="center" vertical="center"/>
    </xf>
    <xf fontId="5" fillId="0" borderId="5" numFmtId="0" xfId="0" applyFont="1" applyBorder="1" applyAlignment="1">
      <alignment vertical="center" wrapText="1"/>
    </xf>
    <xf fontId="5" fillId="0" borderId="5" numFmtId="160" xfId="0" applyNumberFormat="1" applyFont="1" applyBorder="1" applyAlignment="1">
      <alignment horizontal="center" vertical="center"/>
    </xf>
    <xf fontId="5" fillId="0" borderId="11" numFmtId="160" xfId="0" applyNumberFormat="1" applyFont="1" applyBorder="1" applyAlignment="1">
      <alignment horizontal="center" vertical="center"/>
    </xf>
    <xf fontId="6" fillId="0" borderId="2" numFmtId="0" xfId="0" applyFont="1" applyBorder="1" applyAlignment="1">
      <alignment vertical="top" wrapText="1"/>
    </xf>
    <xf fontId="5" fillId="0" borderId="5" numFmtId="1" xfId="0" applyNumberFormat="1" applyFont="1" applyBorder="1" applyAlignment="1">
      <alignment horizontal="right" vertical="center"/>
    </xf>
    <xf fontId="5" fillId="0" borderId="5" numFmtId="0" xfId="0" applyFont="1" applyBorder="1" applyAlignment="1">
      <alignment vertical="center"/>
    </xf>
    <xf fontId="5" fillId="0" borderId="5" numFmtId="0" xfId="0" applyFont="1" applyBorder="1" applyAlignment="1">
      <alignment horizontal="center" vertical="center"/>
    </xf>
    <xf fontId="8" fillId="0" borderId="5" numFmtId="161" xfId="0" applyNumberFormat="1" applyFont="1" applyBorder="1" applyAlignment="1">
      <alignment horizontal="center" vertical="center"/>
    </xf>
    <xf fontId="9" fillId="4" borderId="5" numFmtId="1" xfId="0" applyNumberFormat="1" applyFont="1" applyFill="1" applyBorder="1" applyAlignment="1">
      <alignment horizontal="right" vertical="center"/>
    </xf>
    <xf fontId="9" fillId="4" borderId="5" numFmtId="0" xfId="0" applyFont="1" applyFill="1" applyBorder="1" applyAlignment="1">
      <alignment horizontal="right" vertical="center" wrapText="1"/>
    </xf>
    <xf fontId="10" fillId="4" borderId="5" numFmtId="161" xfId="0" applyNumberFormat="1" applyFont="1" applyFill="1" applyBorder="1" applyAlignment="1">
      <alignment horizontal="center" vertical="center"/>
    </xf>
    <xf fontId="10" fillId="4" borderId="11" numFmtId="161" xfId="0" applyNumberFormat="1" applyFont="1" applyFill="1" applyBorder="1" applyAlignment="1">
      <alignment horizontal="center" vertical="center"/>
    </xf>
    <xf fontId="5" fillId="4" borderId="5" numFmtId="1" xfId="0" applyNumberFormat="1" applyFont="1" applyFill="1" applyBorder="1" applyAlignment="1">
      <alignment horizontal="center" vertical="center"/>
    </xf>
    <xf fontId="5" fillId="4" borderId="5" numFmtId="0" xfId="0" applyFont="1" applyFill="1" applyBorder="1" applyAlignment="1">
      <alignment vertical="center" wrapText="1"/>
    </xf>
    <xf fontId="5" fillId="4" borderId="5" numFmtId="160" xfId="0" applyNumberFormat="1" applyFont="1" applyFill="1" applyBorder="1" applyAlignment="1">
      <alignment horizontal="center" vertical="center"/>
    </xf>
    <xf fontId="5" fillId="4" borderId="11" numFmtId="160" xfId="0" applyNumberFormat="1" applyFont="1" applyFill="1" applyBorder="1" applyAlignment="1">
      <alignment horizontal="center" vertical="center"/>
    </xf>
    <xf fontId="5" fillId="4" borderId="5" numFmtId="0" xfId="0" applyFont="1" applyFill="1" applyBorder="1" applyAlignment="1">
      <alignment horizontal="center" vertical="center"/>
    </xf>
    <xf fontId="8" fillId="4" borderId="5" numFmtId="161" xfId="0" applyNumberFormat="1" applyFont="1" applyFill="1" applyBorder="1" applyAlignment="1">
      <alignment horizontal="center" vertical="center"/>
    </xf>
    <xf fontId="8" fillId="4" borderId="11" numFmtId="161" xfId="0" applyNumberFormat="1" applyFont="1" applyFill="1" applyBorder="1" applyAlignment="1">
      <alignment horizontal="center" vertical="center"/>
    </xf>
    <xf fontId="2" fillId="0" borderId="2" numFmtId="0" xfId="0" applyFont="1" applyBorder="1" applyAlignment="1">
      <alignment horizontal="left" vertical="top" wrapText="1"/>
    </xf>
    <xf fontId="2" fillId="4" borderId="5" numFmtId="1" xfId="0" applyNumberFormat="1" applyFont="1" applyFill="1" applyBorder="1" applyAlignment="1">
      <alignment horizontal="center" vertical="center"/>
    </xf>
    <xf fontId="7" fillId="4" borderId="5" numFmtId="0" xfId="0" applyFont="1" applyFill="1" applyBorder="1" applyAlignment="1">
      <alignment horizontal="right" vertical="center" wrapText="1"/>
    </xf>
    <xf fontId="7" fillId="4" borderId="5" numFmtId="160" xfId="0" applyNumberFormat="1" applyFont="1" applyFill="1" applyBorder="1" applyAlignment="1">
      <alignment horizontal="center" vertical="center" wrapText="1"/>
    </xf>
    <xf fontId="0" fillId="0" borderId="0" numFmtId="0" xfId="0" applyAlignment="1">
      <alignment vertical="top"/>
    </xf>
    <xf fontId="11" fillId="0" borderId="0" numFmtId="0" xfId="0" applyFont="1"/>
    <xf fontId="2" fillId="0" borderId="2" numFmtId="0" xfId="0" applyFont="1" applyBorder="1" applyAlignment="1">
      <alignment horizontal="right" vertical="center" wrapText="1"/>
    </xf>
    <xf fontId="2" fillId="0" borderId="2" numFmtId="1" xfId="0" applyNumberFormat="1" applyFont="1" applyBorder="1" applyAlignment="1">
      <alignment horizontal="center" vertical="center"/>
    </xf>
    <xf fontId="6" fillId="0" borderId="2" numFmtId="0" xfId="0" applyFont="1" applyBorder="1" applyAlignment="1">
      <alignment vertical="center"/>
    </xf>
    <xf fontId="12" fillId="0" borderId="0" numFmtId="0" xfId="0" applyFont="1" applyAlignment="1">
      <alignment vertical="center"/>
    </xf>
    <xf fontId="5" fillId="2" borderId="5" numFmtId="1" xfId="0" applyNumberFormat="1" applyFont="1" applyFill="1" applyBorder="1" applyAlignment="1">
      <alignment horizontal="center" vertical="center"/>
    </xf>
    <xf fontId="5" fillId="2" borderId="5" numFmtId="0" xfId="0" applyFont="1" applyFill="1" applyBorder="1" applyAlignment="1">
      <alignment horizontal="center" vertical="center" wrapText="1"/>
    </xf>
    <xf fontId="7" fillId="2" borderId="11" numFmtId="160" xfId="0" applyNumberFormat="1" applyFont="1" applyFill="1" applyBorder="1" applyAlignment="1">
      <alignment horizontal="center" vertical="center" wrapText="1"/>
    </xf>
    <xf fontId="7" fillId="3" borderId="11" numFmtId="0" xfId="0" applyFont="1" applyFill="1" applyBorder="1" applyAlignment="1">
      <alignment horizontal="right" vertical="center" wrapText="1"/>
    </xf>
    <xf fontId="7" fillId="3" borderId="12" numFmtId="0" xfId="0" applyFont="1" applyFill="1" applyBorder="1" applyAlignment="1">
      <alignment horizontal="right" vertical="center" wrapText="1"/>
    </xf>
    <xf fontId="7" fillId="3" borderId="13" numFmtId="0" xfId="0" applyFont="1" applyFill="1" applyBorder="1" applyAlignment="1">
      <alignment horizontal="right" vertical="center" wrapText="1"/>
    </xf>
    <xf fontId="7" fillId="3" borderId="5" numFmtId="160" xfId="0" applyNumberFormat="1" applyFont="1" applyFill="1" applyBorder="1" applyAlignment="1">
      <alignment horizontal="center" vertical="center" wrapText="1"/>
    </xf>
    <xf fontId="6" fillId="0" borderId="0" numFmtId="0" xfId="0" applyFont="1" applyAlignment="1">
      <alignment vertical="top" wrapText="1"/>
    </xf>
    <xf fontId="8" fillId="0" borderId="0" numFmt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明朝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Views>
    <sheetView workbookViewId="0" zoomScale="100">
      <selection activeCell="R16" activeCellId="0" sqref="R16"/>
    </sheetView>
  </sheetViews>
  <sheetFormatPr defaultRowHeight="14.25"/>
  <cols>
    <col bestFit="1" customWidth="1" min="2" max="2" width="50.8515625"/>
    <col bestFit="1" customWidth="1" min="3" max="3" width="11.5703125"/>
    <col bestFit="1" customWidth="1" min="4" max="4" width="13.85546875"/>
    <col bestFit="1" customWidth="1" min="5" max="5" width="16.28515625"/>
    <col bestFit="1" customWidth="1" min="6" max="6" width="48.7109375"/>
  </cols>
  <sheetData>
    <row r="1" ht="34.5" customHeight="1">
      <c r="A1" s="1" t="s">
        <v>0</v>
      </c>
      <c r="B1" s="1"/>
      <c r="C1" s="1"/>
      <c r="D1" s="1"/>
      <c r="E1" s="1"/>
      <c r="F1" s="1"/>
    </row>
    <row r="2" ht="34.5" customHeight="1">
      <c r="A2" s="1" t="s">
        <v>1</v>
      </c>
      <c r="B2" s="1"/>
      <c r="C2" s="1"/>
      <c r="D2" s="1"/>
      <c r="E2" s="1"/>
      <c r="F2" s="1"/>
    </row>
    <row r="3" ht="34.5" customHeight="1">
      <c r="A3" s="2"/>
      <c r="B3" s="3" t="s">
        <v>2</v>
      </c>
      <c r="C3" s="3" t="s">
        <v>3</v>
      </c>
      <c r="D3" s="3" t="s">
        <v>4</v>
      </c>
      <c r="E3" s="3" t="s">
        <v>5</v>
      </c>
      <c r="F3" s="4" t="s">
        <v>6</v>
      </c>
    </row>
    <row r="4" ht="34.5" customHeight="1">
      <c r="A4" s="5" t="s">
        <v>7</v>
      </c>
      <c r="B4" s="5" t="s">
        <v>8</v>
      </c>
      <c r="C4" s="5">
        <v>111</v>
      </c>
      <c r="D4" s="6">
        <v>3000</v>
      </c>
      <c r="E4" s="6">
        <f>D4*12*C4</f>
        <v>3996000</v>
      </c>
      <c r="F4" s="7" t="s">
        <v>9</v>
      </c>
    </row>
    <row r="5" ht="41.25" customHeight="1">
      <c r="A5" s="5" t="s">
        <v>10</v>
      </c>
      <c r="B5" s="5" t="s">
        <v>11</v>
      </c>
      <c r="C5" s="5">
        <v>111</v>
      </c>
      <c r="D5" s="8">
        <v>30000</v>
      </c>
      <c r="E5" s="8">
        <f>D5*C5</f>
        <v>3330000</v>
      </c>
      <c r="F5" s="7" t="s">
        <v>12</v>
      </c>
    </row>
    <row r="6" ht="34.5" customHeight="1">
      <c r="A6" s="5" t="s">
        <v>13</v>
      </c>
      <c r="B6" s="5" t="s">
        <v>14</v>
      </c>
      <c r="C6" s="9">
        <v>66</v>
      </c>
      <c r="D6" s="10">
        <f>E6/C6</f>
        <v>5044.8472727272729</v>
      </c>
      <c r="E6" s="10">
        <v>332959.91999999998</v>
      </c>
      <c r="F6" s="11" t="s">
        <v>15</v>
      </c>
    </row>
    <row r="7" ht="34.5" customHeight="1">
      <c r="A7" s="5"/>
      <c r="B7" s="12" t="s">
        <v>16</v>
      </c>
      <c r="C7" s="13"/>
      <c r="D7" s="14"/>
      <c r="E7" s="15">
        <f>SUM(E4:E6)</f>
        <v>7658959.9199999999</v>
      </c>
      <c r="F7" s="7"/>
    </row>
    <row r="8" ht="34.5" customHeight="1">
      <c r="A8" s="1"/>
      <c r="B8" s="1"/>
      <c r="C8" s="1"/>
      <c r="D8" s="1"/>
      <c r="E8" s="1"/>
      <c r="F8" s="1"/>
    </row>
    <row r="9" ht="36">
      <c r="A9" s="16"/>
      <c r="B9" s="17" t="s">
        <v>17</v>
      </c>
      <c r="C9" s="17" t="s">
        <v>18</v>
      </c>
      <c r="D9" s="18" t="s">
        <v>19</v>
      </c>
      <c r="E9" s="19" t="s">
        <v>20</v>
      </c>
      <c r="F9" s="4" t="s">
        <v>21</v>
      </c>
    </row>
    <row r="10" ht="30" customHeight="1">
      <c r="A10" s="20">
        <v>1</v>
      </c>
      <c r="B10" s="21" t="s">
        <v>22</v>
      </c>
      <c r="C10" s="20">
        <f>D10/87*100</f>
        <v>80459.770114942527</v>
      </c>
      <c r="D10" s="22">
        <v>70000</v>
      </c>
      <c r="E10" s="23">
        <f t="shared" ref="E10:E12" si="0">D10*12</f>
        <v>840000</v>
      </c>
      <c r="F10" s="24" t="s">
        <v>23</v>
      </c>
    </row>
    <row r="11" ht="30" customHeight="1">
      <c r="A11" s="25" t="s">
        <v>24</v>
      </c>
      <c r="B11" s="26" t="s">
        <v>25</v>
      </c>
      <c r="C11" s="27"/>
      <c r="D11" s="28">
        <f>C10*13/100</f>
        <v>10459.770114942528</v>
      </c>
      <c r="E11" s="23">
        <f t="shared" si="0"/>
        <v>125517.24137931035</v>
      </c>
      <c r="F11" s="24" t="s">
        <v>26</v>
      </c>
    </row>
    <row r="12" ht="30" customHeight="1">
      <c r="A12" s="25" t="s">
        <v>27</v>
      </c>
      <c r="B12" s="21" t="s">
        <v>28</v>
      </c>
      <c r="C12" s="27"/>
      <c r="D12" s="28">
        <f>C10*30.2/100</f>
        <v>24298.85057471264</v>
      </c>
      <c r="E12" s="23">
        <f t="shared" si="0"/>
        <v>291586.20689655165</v>
      </c>
      <c r="F12" s="24" t="s">
        <v>29</v>
      </c>
    </row>
    <row r="13" ht="30" customHeight="1">
      <c r="A13" s="29" t="s">
        <v>30</v>
      </c>
      <c r="B13" s="30" t="s">
        <v>31</v>
      </c>
      <c r="C13" s="31">
        <v>76890.240000000005</v>
      </c>
      <c r="D13" s="31">
        <f>+E13/12</f>
        <v>5574.5424000000012</v>
      </c>
      <c r="E13" s="32">
        <f>C13-E14</f>
        <v>66894.508800000011</v>
      </c>
      <c r="F13" s="24" t="s">
        <v>32</v>
      </c>
    </row>
    <row r="14" ht="30" customHeight="1">
      <c r="A14" s="29" t="s">
        <v>33</v>
      </c>
      <c r="B14" s="30" t="s">
        <v>34</v>
      </c>
      <c r="C14" s="31"/>
      <c r="D14" s="31">
        <f t="shared" ref="D14:D15" si="1">E14/12</f>
        <v>832.97760000000005</v>
      </c>
      <c r="E14" s="32">
        <f>+C13/100*13</f>
        <v>9995.7312000000002</v>
      </c>
      <c r="F14" s="24" t="s">
        <v>26</v>
      </c>
    </row>
    <row r="15" ht="30" customHeight="1">
      <c r="A15" s="29" t="s">
        <v>35</v>
      </c>
      <c r="B15" s="30" t="s">
        <v>36</v>
      </c>
      <c r="C15" s="31"/>
      <c r="D15" s="31">
        <f t="shared" si="1"/>
        <v>1935.07104</v>
      </c>
      <c r="E15" s="32">
        <f>+C13/100*30.2</f>
        <v>23220.852480000001</v>
      </c>
      <c r="F15" s="24" t="s">
        <v>29</v>
      </c>
    </row>
    <row r="16" ht="168">
      <c r="A16" s="20">
        <v>2</v>
      </c>
      <c r="B16" s="21" t="s">
        <v>37</v>
      </c>
      <c r="C16" s="20">
        <v>45977</v>
      </c>
      <c r="D16" s="22">
        <f t="shared" ref="D16:D19" si="2">E16/12</f>
        <v>36666.657500000001</v>
      </c>
      <c r="E16" s="23">
        <f>C16*11-E17</f>
        <v>439999.89000000001</v>
      </c>
      <c r="F16" s="24" t="s">
        <v>38</v>
      </c>
    </row>
    <row r="17" ht="30" customHeight="1">
      <c r="A17" s="25" t="s">
        <v>39</v>
      </c>
      <c r="B17" s="26" t="s">
        <v>40</v>
      </c>
      <c r="C17" s="27"/>
      <c r="D17" s="28">
        <f t="shared" si="2"/>
        <v>5478.9258333333337</v>
      </c>
      <c r="E17" s="23">
        <f>C16*11*0.13</f>
        <v>65747.110000000001</v>
      </c>
      <c r="F17" s="24" t="s">
        <v>26</v>
      </c>
    </row>
    <row r="18" ht="30" customHeight="1">
      <c r="A18" s="25" t="s">
        <v>41</v>
      </c>
      <c r="B18" s="21" t="s">
        <v>42</v>
      </c>
      <c r="C18" s="27"/>
      <c r="D18" s="28">
        <f t="shared" si="2"/>
        <v>12727.966166666665</v>
      </c>
      <c r="E18" s="23">
        <f>C16*11*0.302</f>
        <v>152735.59399999998</v>
      </c>
      <c r="F18" s="24" t="s">
        <v>29</v>
      </c>
    </row>
    <row r="19" ht="30" customHeight="1">
      <c r="A19" s="29" t="s">
        <v>43</v>
      </c>
      <c r="B19" s="30" t="s">
        <v>44</v>
      </c>
      <c r="C19" s="31">
        <v>43937.040000000001</v>
      </c>
      <c r="D19" s="31">
        <f t="shared" si="2"/>
        <v>3185.4354000000003</v>
      </c>
      <c r="E19" s="32">
        <f>C19-E20</f>
        <v>38225.224800000004</v>
      </c>
      <c r="F19" s="24" t="s">
        <v>45</v>
      </c>
    </row>
    <row r="20" ht="30" customHeight="1">
      <c r="A20" s="29" t="s">
        <v>46</v>
      </c>
      <c r="B20" s="30" t="s">
        <v>34</v>
      </c>
      <c r="C20" s="31"/>
      <c r="D20" s="31">
        <f t="shared" ref="D20:D21" si="3">+E20/12</f>
        <v>475.9846</v>
      </c>
      <c r="E20" s="32">
        <f>C19*13%</f>
        <v>5711.8152</v>
      </c>
      <c r="F20" s="24" t="s">
        <v>26</v>
      </c>
    </row>
    <row r="21" ht="30" customHeight="1">
      <c r="A21" s="29" t="s">
        <v>47</v>
      </c>
      <c r="B21" s="30" t="s">
        <v>36</v>
      </c>
      <c r="C21" s="31"/>
      <c r="D21" s="31">
        <f t="shared" si="3"/>
        <v>1105.74884</v>
      </c>
      <c r="E21" s="32">
        <f>C19/100*30.2</f>
        <v>13268.986080000001</v>
      </c>
      <c r="F21" s="24" t="s">
        <v>29</v>
      </c>
    </row>
    <row r="22" ht="96">
      <c r="A22" s="33">
        <v>3</v>
      </c>
      <c r="B22" s="34" t="s">
        <v>48</v>
      </c>
      <c r="C22" s="33">
        <v>37100</v>
      </c>
      <c r="D22" s="35">
        <v>37100</v>
      </c>
      <c r="E22" s="36">
        <f>D22*12</f>
        <v>445200</v>
      </c>
      <c r="F22" s="24" t="s">
        <v>49</v>
      </c>
    </row>
    <row r="23" ht="96">
      <c r="A23" s="33">
        <v>4</v>
      </c>
      <c r="B23" s="34" t="s">
        <v>50</v>
      </c>
      <c r="C23" s="33"/>
      <c r="D23" s="22">
        <f t="shared" ref="D23:D40" si="4">E23/12</f>
        <v>8958.3333333333339</v>
      </c>
      <c r="E23" s="36">
        <v>107500</v>
      </c>
      <c r="F23" s="24" t="s">
        <v>51</v>
      </c>
    </row>
    <row r="24" ht="72">
      <c r="A24" s="33">
        <v>5</v>
      </c>
      <c r="B24" s="34" t="s">
        <v>52</v>
      </c>
      <c r="C24" s="33"/>
      <c r="D24" s="22">
        <f t="shared" si="4"/>
        <v>1415.8333333333333</v>
      </c>
      <c r="E24" s="36">
        <v>16990</v>
      </c>
      <c r="F24" s="24" t="s">
        <v>53</v>
      </c>
    </row>
    <row r="25" ht="30" customHeight="1">
      <c r="A25" s="33">
        <v>6</v>
      </c>
      <c r="B25" s="21" t="s">
        <v>54</v>
      </c>
      <c r="C25" s="27"/>
      <c r="D25" s="22">
        <f t="shared" si="4"/>
        <v>8283.3333333333339</v>
      </c>
      <c r="E25" s="23">
        <v>99400</v>
      </c>
      <c r="F25" s="24" t="s">
        <v>55</v>
      </c>
    </row>
    <row r="26" ht="48.75" customHeight="1">
      <c r="A26" s="33">
        <v>7</v>
      </c>
      <c r="B26" s="34" t="s">
        <v>56</v>
      </c>
      <c r="C26" s="37"/>
      <c r="D26" s="38">
        <f t="shared" si="4"/>
        <v>1705.3333333333333</v>
      </c>
      <c r="E26" s="39">
        <v>20464</v>
      </c>
      <c r="F26" s="24" t="s">
        <v>57</v>
      </c>
    </row>
    <row r="27" ht="48">
      <c r="A27" s="33">
        <v>8</v>
      </c>
      <c r="B27" s="21" t="s">
        <v>58</v>
      </c>
      <c r="C27" s="21"/>
      <c r="D27" s="22">
        <f t="shared" si="4"/>
        <v>16666.666666666668</v>
      </c>
      <c r="E27" s="23">
        <v>200000</v>
      </c>
      <c r="F27" s="24" t="s">
        <v>59</v>
      </c>
    </row>
    <row r="28" ht="48">
      <c r="A28" s="33">
        <v>9</v>
      </c>
      <c r="B28" s="26" t="s">
        <v>60</v>
      </c>
      <c r="C28" s="26"/>
      <c r="D28" s="22">
        <f t="shared" si="4"/>
        <v>19400</v>
      </c>
      <c r="E28" s="23">
        <v>232800</v>
      </c>
      <c r="F28" s="24" t="s">
        <v>61</v>
      </c>
    </row>
    <row r="29" ht="30" customHeight="1">
      <c r="A29" s="33">
        <v>10</v>
      </c>
      <c r="B29" s="21" t="s">
        <v>62</v>
      </c>
      <c r="C29" s="21"/>
      <c r="D29" s="22">
        <f t="shared" si="4"/>
        <v>400</v>
      </c>
      <c r="E29" s="23">
        <v>4800</v>
      </c>
      <c r="F29" s="24" t="s">
        <v>63</v>
      </c>
    </row>
    <row r="30" ht="48">
      <c r="A30" s="33">
        <v>11</v>
      </c>
      <c r="B30" s="21" t="s">
        <v>64</v>
      </c>
      <c r="C30" s="21"/>
      <c r="D30" s="22">
        <f t="shared" si="4"/>
        <v>12450</v>
      </c>
      <c r="E30" s="23">
        <v>149400</v>
      </c>
      <c r="F30" s="24" t="s">
        <v>65</v>
      </c>
    </row>
    <row r="31" ht="48">
      <c r="A31" s="33">
        <v>12</v>
      </c>
      <c r="B31" s="21" t="s">
        <v>66</v>
      </c>
      <c r="C31" s="21"/>
      <c r="D31" s="22">
        <f t="shared" si="4"/>
        <v>27500</v>
      </c>
      <c r="E31" s="23">
        <v>330000</v>
      </c>
      <c r="F31" s="40" t="s">
        <v>67</v>
      </c>
    </row>
    <row r="32" ht="24">
      <c r="A32" s="33">
        <v>13</v>
      </c>
      <c r="B32" s="21" t="s">
        <v>68</v>
      </c>
      <c r="C32" s="21"/>
      <c r="D32" s="22">
        <f t="shared" si="4"/>
        <v>3166.6666666666665</v>
      </c>
      <c r="E32" s="23">
        <v>38000</v>
      </c>
      <c r="F32" s="40" t="s">
        <v>69</v>
      </c>
    </row>
    <row r="33" ht="48">
      <c r="A33" s="33">
        <v>14</v>
      </c>
      <c r="B33" s="21" t="s">
        <v>70</v>
      </c>
      <c r="C33" s="21"/>
      <c r="D33" s="22">
        <f t="shared" si="4"/>
        <v>1000</v>
      </c>
      <c r="E33" s="23">
        <v>12000</v>
      </c>
      <c r="F33" s="40" t="s">
        <v>71</v>
      </c>
    </row>
    <row r="34" ht="24">
      <c r="A34" s="33">
        <v>15</v>
      </c>
      <c r="B34" s="21" t="s">
        <v>72</v>
      </c>
      <c r="C34" s="21"/>
      <c r="D34" s="22">
        <f t="shared" si="4"/>
        <v>3083.3333333333335</v>
      </c>
      <c r="E34" s="23">
        <v>37000</v>
      </c>
      <c r="F34" s="40" t="s">
        <v>73</v>
      </c>
    </row>
    <row r="35" ht="30" customHeight="1">
      <c r="A35" s="33">
        <v>16</v>
      </c>
      <c r="B35" s="26" t="s">
        <v>74</v>
      </c>
      <c r="C35" s="26"/>
      <c r="D35" s="22">
        <f t="shared" si="4"/>
        <v>3750</v>
      </c>
      <c r="E35" s="23">
        <v>45000</v>
      </c>
      <c r="F35" s="24" t="s">
        <v>75</v>
      </c>
    </row>
    <row r="36" ht="36">
      <c r="A36" s="33">
        <v>17</v>
      </c>
      <c r="B36" s="26" t="s">
        <v>76</v>
      </c>
      <c r="C36" s="26"/>
      <c r="D36" s="22">
        <f t="shared" si="4"/>
        <v>833.33333333333337</v>
      </c>
      <c r="E36" s="23">
        <v>10000</v>
      </c>
      <c r="F36" s="24" t="s">
        <v>77</v>
      </c>
    </row>
    <row r="37" ht="36">
      <c r="A37" s="33">
        <v>18</v>
      </c>
      <c r="B37" s="21" t="s">
        <v>78</v>
      </c>
      <c r="C37" s="21"/>
      <c r="D37" s="22">
        <f t="shared" si="4"/>
        <v>5416.666666666667</v>
      </c>
      <c r="E37" s="23">
        <v>65000</v>
      </c>
      <c r="F37" s="24" t="s">
        <v>79</v>
      </c>
    </row>
    <row r="38" ht="30" customHeight="1">
      <c r="A38" s="33">
        <v>19</v>
      </c>
      <c r="B38" s="21" t="s">
        <v>80</v>
      </c>
      <c r="C38" s="21"/>
      <c r="D38" s="22">
        <f t="shared" si="4"/>
        <v>416.66666666666669</v>
      </c>
      <c r="E38" s="23">
        <v>5000</v>
      </c>
      <c r="F38" s="24" t="s">
        <v>81</v>
      </c>
    </row>
    <row r="39" ht="48">
      <c r="A39" s="33">
        <v>20</v>
      </c>
      <c r="B39" s="21" t="s">
        <v>82</v>
      </c>
      <c r="C39" s="21"/>
      <c r="D39" s="22">
        <f t="shared" si="4"/>
        <v>8125</v>
      </c>
      <c r="E39" s="23">
        <v>97500</v>
      </c>
      <c r="F39" s="24" t="s">
        <v>83</v>
      </c>
    </row>
    <row r="40" ht="30" customHeight="1">
      <c r="A40" s="41"/>
      <c r="B40" s="42" t="s">
        <v>84</v>
      </c>
      <c r="C40" s="42"/>
      <c r="D40" s="43">
        <f t="shared" si="4"/>
        <v>332413.09673632187</v>
      </c>
      <c r="E40" s="43">
        <f>SUM(E10:E39)</f>
        <v>3988957.1608358622</v>
      </c>
      <c r="F40" s="44"/>
    </row>
    <row r="41" ht="15.75">
      <c r="A41" s="45"/>
      <c r="B41" s="45"/>
      <c r="C41" s="45"/>
      <c r="D41" s="45"/>
      <c r="E41" s="45"/>
    </row>
    <row r="42" ht="26.25" customHeight="1">
      <c r="A42" s="45"/>
      <c r="B42" s="46" t="s">
        <v>85</v>
      </c>
      <c r="C42" s="46"/>
      <c r="D42" s="46"/>
      <c r="E42" s="47">
        <f>D40/111</f>
        <v>2994.7125832101069</v>
      </c>
      <c r="F42" s="48" t="s">
        <v>86</v>
      </c>
    </row>
    <row r="43" hidden="1">
      <c r="A43" s="45"/>
      <c r="B43" s="49"/>
      <c r="C43" s="45"/>
      <c r="D43" s="45"/>
      <c r="E43" s="45"/>
    </row>
    <row r="44">
      <c r="A44" s="45"/>
      <c r="B44" s="49"/>
      <c r="C44" s="45"/>
      <c r="D44" s="45"/>
      <c r="E44" s="45"/>
    </row>
    <row r="45" ht="36">
      <c r="A45" s="50">
        <v>1</v>
      </c>
      <c r="B45" s="51" t="s">
        <v>87</v>
      </c>
      <c r="C45" s="10">
        <v>66</v>
      </c>
      <c r="D45" s="10">
        <f>E45/C45</f>
        <v>5044.8472727272729</v>
      </c>
      <c r="E45" s="52">
        <v>332959.91999999998</v>
      </c>
      <c r="F45" s="24" t="s">
        <v>88</v>
      </c>
    </row>
    <row r="46" ht="48">
      <c r="A46" s="50">
        <v>2</v>
      </c>
      <c r="B46" s="51" t="s">
        <v>89</v>
      </c>
      <c r="C46" s="10">
        <v>111</v>
      </c>
      <c r="D46" s="10">
        <v>30000</v>
      </c>
      <c r="E46" s="52">
        <f>C46*D46</f>
        <v>3330000</v>
      </c>
      <c r="F46" s="24" t="s">
        <v>90</v>
      </c>
    </row>
    <row r="47" ht="30" customHeight="1">
      <c r="A47" s="41"/>
      <c r="B47" s="53" t="s">
        <v>91</v>
      </c>
      <c r="C47" s="54"/>
      <c r="D47" s="55"/>
      <c r="E47" s="56">
        <f>E40+E45+E46</f>
        <v>7651917.0808358621</v>
      </c>
      <c r="F47" s="57"/>
    </row>
    <row r="48" ht="27.75" customHeight="1"/>
    <row r="49">
      <c r="B49" s="58" t="s">
        <v>92</v>
      </c>
      <c r="C49" s="58"/>
      <c r="D49" s="58"/>
      <c r="E49" s="58"/>
    </row>
  </sheetData>
  <mergeCells count="6">
    <mergeCell ref="A1:F1"/>
    <mergeCell ref="A2:F2"/>
    <mergeCell ref="B7:D7"/>
    <mergeCell ref="B42:D42"/>
    <mergeCell ref="B47:D47"/>
    <mergeCell ref="B49:E49"/>
  </mergeCells>
  <printOptions headings="0" gridLines="0"/>
  <pageMargins left="0.31496062992125984" right="0.31496062992125984" top="0.35433070866141736" bottom="0.35433070866141736" header="0.31496062992125984" footer="0.31496062992125984"/>
  <pageSetup blackAndWhite="0" cellComments="none" copies="1" draft="0" errors="displayed" firstPageNumber="-1" fitToHeight="1" fitToWidth="1" horizontalDpi="2147483647" orientation="portrait" pageOrder="downThenOver" paperSize="9" scale="80" useFirstPageNumber="0" usePrinterDefaults="1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ONLYOFFICE/6.3.1.56</Application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revision>6</cp:revision>
  <dcterms:created xsi:type="dcterms:W3CDTF">2019-10-12T14:11:34Z</dcterms:created>
  <dcterms:modified xsi:type="dcterms:W3CDTF">2026-07-02T12:15:31Z</dcterms:modified>
</cp:coreProperties>
</file>