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62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J21" i="1" l="1"/>
  <c r="Q16" i="1" l="1"/>
  <c r="S16" i="1" s="1"/>
  <c r="Q19" i="1"/>
  <c r="S19" i="1" s="1"/>
  <c r="Q13" i="1"/>
  <c r="S13" i="1" s="1"/>
  <c r="Q5" i="1"/>
  <c r="Q21" i="1" l="1"/>
  <c r="G13" i="1"/>
  <c r="J13" i="1" s="1"/>
  <c r="F5" i="1"/>
  <c r="J6" i="1"/>
  <c r="J9" i="1"/>
  <c r="J10" i="1"/>
  <c r="J15" i="1"/>
  <c r="G16" i="1"/>
  <c r="J16" i="1" s="1"/>
  <c r="J19" i="1"/>
  <c r="J20" i="1"/>
  <c r="F18" i="1"/>
  <c r="J5" i="1" l="1"/>
  <c r="J7" i="1" s="1"/>
  <c r="J22" i="1" s="1"/>
  <c r="R5" i="1"/>
  <c r="S5" i="1" s="1"/>
  <c r="S22" i="1" s="1"/>
  <c r="T16" i="1"/>
  <c r="T19" i="1"/>
  <c r="T13" i="1"/>
  <c r="T5" i="1" l="1"/>
  <c r="T23" i="1" s="1"/>
</calcChain>
</file>

<file path=xl/comments1.xml><?xml version="1.0" encoding="utf-8"?>
<comments xmlns="http://schemas.openxmlformats.org/spreadsheetml/2006/main">
  <authors>
    <author>Jane</author>
  </authors>
  <commentList>
    <comment ref="M16" authorId="0">
      <text>
        <r>
          <rPr>
            <b/>
            <sz val="9"/>
            <color indexed="81"/>
            <rFont val="Tahoma"/>
            <charset val="1"/>
          </rPr>
          <t>Jane:</t>
        </r>
        <r>
          <rPr>
            <sz val="9"/>
            <color indexed="81"/>
            <rFont val="Tahoma"/>
            <charset val="1"/>
          </rPr>
          <t xml:space="preserve">
указана стоимость работ по копке отводящих канав
стоимость работ по копке дренажных канав будет добавлена позже.</t>
        </r>
      </text>
    </comment>
    <comment ref="R16" authorId="0">
      <text>
        <r>
          <rPr>
            <b/>
            <sz val="9"/>
            <color indexed="81"/>
            <rFont val="Tahoma"/>
            <family val="2"/>
          </rPr>
          <t>Jane:</t>
        </r>
        <r>
          <rPr>
            <sz val="9"/>
            <color indexed="81"/>
            <rFont val="Tahoma"/>
            <family val="2"/>
          </rPr>
          <t xml:space="preserve">
Ориентир по % выполнения на гравий</t>
        </r>
      </text>
    </comment>
    <comment ref="O19" authorId="0">
      <text>
        <r>
          <rPr>
            <b/>
            <sz val="9"/>
            <color indexed="81"/>
            <rFont val="Tahoma"/>
            <charset val="1"/>
          </rPr>
          <t>Jane:</t>
        </r>
        <r>
          <rPr>
            <sz val="9"/>
            <color indexed="81"/>
            <rFont val="Tahoma"/>
            <charset val="1"/>
          </rPr>
          <t xml:space="preserve">
Суммарная стоимость работ по укладке дренажных труб. и перевозке и разравниванию гравия)</t>
        </r>
      </text>
    </comment>
    <comment ref="R19" authorId="0">
      <text>
        <r>
          <rPr>
            <b/>
            <sz val="9"/>
            <color indexed="81"/>
            <rFont val="Tahoma"/>
            <family val="2"/>
          </rPr>
          <t>Jane:</t>
        </r>
        <r>
          <rPr>
            <sz val="9"/>
            <color indexed="81"/>
            <rFont val="Tahoma"/>
            <family val="2"/>
          </rPr>
          <t xml:space="preserve">
Ориентир по % выполнения на гравий</t>
        </r>
      </text>
    </comment>
  </commentList>
</comments>
</file>

<file path=xl/sharedStrings.xml><?xml version="1.0" encoding="utf-8"?>
<sst xmlns="http://schemas.openxmlformats.org/spreadsheetml/2006/main" count="55" uniqueCount="45">
  <si>
    <t>Наименование</t>
  </si>
  <si>
    <t>длина, м</t>
  </si>
  <si>
    <t>ширина, м</t>
  </si>
  <si>
    <t>высота, м</t>
  </si>
  <si>
    <t>м3</t>
  </si>
  <si>
    <t>Ремонт дороги объем гравия фракция 40-60-100 мм</t>
  </si>
  <si>
    <t>Кол-во машин для ремонта дороги (Объем гравия в одной машины 10 м3)</t>
  </si>
  <si>
    <t>шт</t>
  </si>
  <si>
    <t>смен</t>
  </si>
  <si>
    <t>Рабочие 1 человек смена</t>
  </si>
  <si>
    <t>человек/день</t>
  </si>
  <si>
    <t>Ремонт канавы</t>
  </si>
  <si>
    <t>Пагонных метров</t>
  </si>
  <si>
    <t>Объем копки дренажной канавы</t>
  </si>
  <si>
    <t>Работа экскаватора на колесах в день (8часов) копает 135 м3/смена</t>
  </si>
  <si>
    <t>Работа экскаватора на колесах в день (8часов) ровняет 20 машины гравия объемом по 10 м3</t>
  </si>
  <si>
    <t>цена руб за единицу</t>
  </si>
  <si>
    <t>Итого руб</t>
  </si>
  <si>
    <t>Работа экскаватора по укладке труб (в 1 смену укладывает 18 п.м.)</t>
  </si>
  <si>
    <t>Дренажные трубы Ф400 по 3 метра</t>
  </si>
  <si>
    <t>п.м.</t>
  </si>
  <si>
    <t>Итого общая сумма</t>
  </si>
  <si>
    <t>6*8500=51000+4500 (доставка)=55500</t>
  </si>
  <si>
    <t>ФАКТ</t>
  </si>
  <si>
    <t>из каких источников взяты деньги</t>
  </si>
  <si>
    <t>перерасход</t>
  </si>
  <si>
    <t xml:space="preserve">щебень, дрен.трубы, </t>
  </si>
  <si>
    <t>рабочие</t>
  </si>
  <si>
    <t>1500 в день</t>
  </si>
  <si>
    <t xml:space="preserve">Итого по плану щебень+доставка (1000 м.куб. 100%): </t>
  </si>
  <si>
    <t>Выполнено работ в % от сметы</t>
  </si>
  <si>
    <t>Итого цена (если выполнить 100% работ)</t>
  </si>
  <si>
    <t>Новое правление</t>
  </si>
  <si>
    <t>Старое правление</t>
  </si>
  <si>
    <t>Итого шт./куб.</t>
  </si>
  <si>
    <t>Расхождение с планом, если работы выполнить до 100% по смете</t>
  </si>
  <si>
    <t>Общая сумма с учетом фактической стоимости работ:</t>
  </si>
  <si>
    <t>Итого расхождение с планом (при условии выполнения 100% работ, заложенных в смету):</t>
  </si>
  <si>
    <t>Фактические расходы по смете</t>
  </si>
  <si>
    <t>Итого цена за вид работ факт.</t>
  </si>
  <si>
    <t>Смета, утверждена на собрании собственников. Смету составил Сорлоневич А.В., уч. 52.</t>
  </si>
  <si>
    <t>Итого израсходовано:</t>
  </si>
  <si>
    <t>ДОСТАВКА</t>
  </si>
  <si>
    <t>ШТ</t>
  </si>
  <si>
    <t>ЧЕЛОВЕК ЗА РАБОТАМИ ИТР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</si>
</sst>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&quot; &quot;[$руб.-419];[Red]&quot;-&quot;#,##0.00&quot; &quot;[$руб.-419]"/>
  </numFmts>
  <fonts count="15" x14ac:knownFonts="1">
    <font>
      <sz val="11"/>
      <color theme="1"/>
      <name val="Arial"/>
      <family val="2"/>
      <charset val="204"/>
    </font>
    <font>
      <b/>
      <i/>
      <sz val="16"/>
      <color theme="1"/>
      <name val="Arial"/>
      <family val="2"/>
      <charset val="204"/>
    </font>
    <font>
      <b/>
      <i/>
      <u/>
      <sz val="11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b/>
      <sz val="14"/>
      <color theme="1"/>
      <name val="Arial"/>
      <family val="2"/>
      <charset val="204"/>
    </font>
    <font>
      <sz val="11"/>
      <name val="Arial"/>
      <family val="2"/>
      <charset val="204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1"/>
      <color theme="1"/>
      <name val="Arial"/>
      <family val="2"/>
    </font>
    <font>
      <b/>
      <sz val="14"/>
      <color theme="1"/>
      <name val="Arial"/>
      <family val="2"/>
    </font>
    <font>
      <b/>
      <sz val="11"/>
      <color rgb="FFFF0000"/>
      <name val="Arial"/>
      <family val="2"/>
      <charset val="204"/>
    </font>
    <font>
      <b/>
      <sz val="11"/>
      <color rgb="FFFF0000"/>
      <name val="Arial"/>
      <family val="2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5">
    <xf numFmtId="0" fontId="0" fillId="0" borderId="0"/>
    <xf numFmtId="0" fontId="1" fillId="0" borderId="0">
      <alignment horizontal="center"/>
    </xf>
    <xf numFmtId="0" fontId="1" fillId="0" borderId="0">
      <alignment horizontal="center" textRotation="90"/>
    </xf>
    <xf numFmtId="0" fontId="2" fillId="0" borderId="0"/>
    <xf numFmtId="164" fontId="2" fillId="0" borderId="0"/>
  </cellStyleXfs>
  <cellXfs count="57">
    <xf numFmtId="0" fontId="0" fillId="0" borderId="0" xfId="0"/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wrapText="1"/>
    </xf>
    <xf numFmtId="0" fontId="3" fillId="0" borderId="0" xfId="0" applyFont="1"/>
    <xf numFmtId="0" fontId="0" fillId="0" borderId="0" xfId="0" applyAlignment="1">
      <alignment wrapText="1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4" xfId="0" applyBorder="1"/>
    <xf numFmtId="0" fontId="0" fillId="0" borderId="5" xfId="0" applyBorder="1"/>
    <xf numFmtId="0" fontId="0" fillId="0" borderId="4" xfId="0" applyBorder="1" applyAlignment="1">
      <alignment vertical="center" wrapText="1"/>
    </xf>
    <xf numFmtId="0" fontId="0" fillId="0" borderId="5" xfId="0" applyBorder="1" applyAlignment="1">
      <alignment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2" fontId="0" fillId="0" borderId="0" xfId="0" applyNumberFormat="1"/>
    <xf numFmtId="0" fontId="0" fillId="0" borderId="0" xfId="0" applyFill="1"/>
    <xf numFmtId="2" fontId="0" fillId="0" borderId="0" xfId="0" applyNumberFormat="1" applyFill="1"/>
    <xf numFmtId="0" fontId="10" fillId="2" borderId="0" xfId="0" applyFont="1" applyFill="1"/>
    <xf numFmtId="0" fontId="0" fillId="0" borderId="0" xfId="0" applyBorder="1"/>
    <xf numFmtId="0" fontId="10" fillId="0" borderId="0" xfId="0" applyFont="1" applyFill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0" borderId="10" xfId="0" applyBorder="1"/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2" fontId="0" fillId="0" borderId="9" xfId="0" applyNumberFormat="1" applyBorder="1"/>
    <xf numFmtId="2" fontId="0" fillId="0" borderId="10" xfId="0" applyNumberFormat="1" applyBorder="1"/>
    <xf numFmtId="2" fontId="0" fillId="2" borderId="9" xfId="0" applyNumberFormat="1" applyFill="1" applyBorder="1"/>
    <xf numFmtId="0" fontId="6" fillId="0" borderId="0" xfId="0" applyFont="1" applyFill="1" applyAlignment="1">
      <alignment horizontal="center" vertical="center"/>
    </xf>
    <xf numFmtId="0" fontId="5" fillId="0" borderId="0" xfId="0" applyFont="1"/>
    <xf numFmtId="0" fontId="3" fillId="2" borderId="0" xfId="0" applyFont="1" applyFill="1" applyAlignment="1">
      <alignment horizontal="center" wrapText="1"/>
    </xf>
    <xf numFmtId="0" fontId="11" fillId="0" borderId="0" xfId="0" applyFont="1" applyAlignment="1">
      <alignment horizontal="center"/>
    </xf>
    <xf numFmtId="0" fontId="12" fillId="0" borderId="11" xfId="0" applyFont="1" applyBorder="1" applyAlignment="1">
      <alignment horizontal="center"/>
    </xf>
    <xf numFmtId="0" fontId="12" fillId="0" borderId="12" xfId="0" applyFont="1" applyBorder="1" applyAlignment="1">
      <alignment horizontal="center"/>
    </xf>
    <xf numFmtId="0" fontId="12" fillId="0" borderId="13" xfId="0" applyFont="1" applyBorder="1" applyAlignment="1">
      <alignment horizontal="center"/>
    </xf>
    <xf numFmtId="0" fontId="3" fillId="0" borderId="8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2" fontId="3" fillId="0" borderId="8" xfId="0" applyNumberFormat="1" applyFont="1" applyBorder="1" applyAlignment="1">
      <alignment horizontal="center" vertical="center" wrapText="1"/>
    </xf>
    <xf numFmtId="2" fontId="3" fillId="0" borderId="10" xfId="0" applyNumberFormat="1" applyFont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2" fontId="9" fillId="0" borderId="0" xfId="0" applyNumberFormat="1" applyFont="1" applyAlignment="1">
      <alignment horizontal="left" vertical="top" wrapText="1"/>
    </xf>
    <xf numFmtId="0" fontId="9" fillId="0" borderId="0" xfId="0" applyFont="1" applyAlignment="1">
      <alignment horizontal="left" wrapText="1"/>
    </xf>
    <xf numFmtId="0" fontId="5" fillId="0" borderId="0" xfId="0" applyFont="1" applyAlignment="1">
      <alignment horizontal="center"/>
    </xf>
    <xf numFmtId="0" fontId="3" fillId="0" borderId="14" xfId="0" applyFont="1" applyBorder="1" applyAlignment="1">
      <alignment horizontal="center"/>
    </xf>
  </cellXfs>
  <cellStyles count="5">
    <cellStyle name="Heading" xfId="1"/>
    <cellStyle name="Heading1" xfId="2"/>
    <cellStyle name="Result" xfId="3"/>
    <cellStyle name="Result2" xfId="4"/>
    <cellStyle name="Обычный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X25"/>
  <sheetViews>
    <sheetView tabSelected="1" topLeftCell="C1" zoomScale="85" zoomScaleNormal="85" workbookViewId="0">
      <selection activeCell="V15" sqref="V15"/>
    </sheetView>
  </sheetViews>
  <sheetFormatPr defaultRowHeight="14.25" x14ac:dyDescent="0.2"/>
  <cols>
    <col min="1" max="1" width="8.625" customWidth="1"/>
    <col min="2" max="2" width="41.375" customWidth="1"/>
    <col min="3" max="6" width="7" customWidth="1"/>
    <col min="7" max="7" width="6.875" customWidth="1"/>
    <col min="8" max="8" width="13.25" customWidth="1"/>
    <col min="9" max="9" width="11.875" customWidth="1"/>
    <col min="10" max="10" width="11.375" customWidth="1"/>
    <col min="11" max="11" width="21.875" style="4" hidden="1" customWidth="1"/>
    <col min="12" max="12" width="18" hidden="1" customWidth="1"/>
    <col min="13" max="14" width="9.625" style="27" customWidth="1"/>
    <col min="15" max="16" width="11.5" style="27" customWidth="1"/>
    <col min="17" max="17" width="10.375" customWidth="1"/>
    <col min="18" max="18" width="11.25" customWidth="1"/>
    <col min="19" max="19" width="16.375" style="23" customWidth="1"/>
    <col min="20" max="20" width="18.25" customWidth="1"/>
    <col min="21" max="22" width="11.5" customWidth="1"/>
  </cols>
  <sheetData>
    <row r="1" spans="2:21" ht="15.75" thickBot="1" x14ac:dyDescent="0.3">
      <c r="B1" s="41" t="s">
        <v>40</v>
      </c>
      <c r="C1" s="41"/>
      <c r="D1" s="41"/>
      <c r="E1" s="41"/>
      <c r="F1" s="41"/>
      <c r="G1" s="41"/>
      <c r="H1" s="41"/>
      <c r="I1" s="41"/>
      <c r="J1" s="41"/>
      <c r="K1" s="4" t="s">
        <v>23</v>
      </c>
      <c r="M1" s="42" t="s">
        <v>38</v>
      </c>
      <c r="N1" s="43"/>
      <c r="O1" s="43"/>
      <c r="P1" s="43"/>
      <c r="Q1" s="43"/>
      <c r="R1" s="43"/>
      <c r="S1" s="43"/>
      <c r="T1" s="44"/>
    </row>
    <row r="2" spans="2:21" ht="15" x14ac:dyDescent="0.25">
      <c r="M2" s="51" t="s">
        <v>33</v>
      </c>
      <c r="N2" s="52"/>
      <c r="O2" s="51" t="s">
        <v>32</v>
      </c>
      <c r="P2" s="52"/>
      <c r="Q2" s="45" t="s">
        <v>39</v>
      </c>
      <c r="R2" s="45" t="s">
        <v>30</v>
      </c>
      <c r="S2" s="47" t="s">
        <v>31</v>
      </c>
      <c r="T2" s="49" t="s">
        <v>35</v>
      </c>
    </row>
    <row r="3" spans="2:21" ht="76.5" customHeight="1" thickBot="1" x14ac:dyDescent="0.25">
      <c r="B3" s="1" t="s">
        <v>0</v>
      </c>
      <c r="C3" s="1" t="s">
        <v>1</v>
      </c>
      <c r="D3" s="1" t="s">
        <v>2</v>
      </c>
      <c r="E3" s="1" t="s">
        <v>3</v>
      </c>
      <c r="F3" s="1" t="s">
        <v>4</v>
      </c>
      <c r="G3" s="1"/>
      <c r="I3" s="1" t="s">
        <v>16</v>
      </c>
      <c r="J3" s="1" t="s">
        <v>17</v>
      </c>
      <c r="M3" s="33" t="s">
        <v>16</v>
      </c>
      <c r="N3" s="34" t="s">
        <v>34</v>
      </c>
      <c r="O3" s="33" t="s">
        <v>16</v>
      </c>
      <c r="P3" s="34" t="s">
        <v>34</v>
      </c>
      <c r="Q3" s="46"/>
      <c r="R3" s="46"/>
      <c r="S3" s="48"/>
      <c r="T3" s="50"/>
      <c r="U3" s="1"/>
    </row>
    <row r="4" spans="2:21" ht="15" x14ac:dyDescent="0.2">
      <c r="B4" s="1"/>
      <c r="C4" s="1"/>
      <c r="D4" s="1"/>
      <c r="E4" s="1"/>
      <c r="F4" s="1"/>
      <c r="G4" s="1"/>
      <c r="M4" s="15"/>
      <c r="N4" s="16"/>
      <c r="O4" s="15"/>
      <c r="P4" s="16"/>
      <c r="Q4" s="31"/>
      <c r="R4" s="31"/>
      <c r="S4" s="35"/>
      <c r="T4" s="31"/>
    </row>
    <row r="5" spans="2:21" ht="31.5" customHeight="1" x14ac:dyDescent="0.2">
      <c r="B5" s="2" t="s">
        <v>5</v>
      </c>
      <c r="C5" s="3">
        <v>2500</v>
      </c>
      <c r="D5" s="3">
        <v>4</v>
      </c>
      <c r="E5" s="3">
        <v>0.1</v>
      </c>
      <c r="F5" s="3">
        <f>C5*D5*E5</f>
        <v>1000</v>
      </c>
      <c r="G5" s="4"/>
      <c r="I5" s="10">
        <v>900</v>
      </c>
      <c r="J5" s="38">
        <f>F5*I5</f>
        <v>900000</v>
      </c>
      <c r="K5" s="9"/>
      <c r="L5" s="14"/>
      <c r="M5" s="17">
        <v>1700</v>
      </c>
      <c r="N5" s="18">
        <v>10</v>
      </c>
      <c r="O5" s="17">
        <v>1100</v>
      </c>
      <c r="P5" s="18">
        <v>735</v>
      </c>
      <c r="Q5" s="31">
        <f>M5*N5+O5*P5</f>
        <v>825500</v>
      </c>
      <c r="R5" s="31">
        <f>100*(N5+P5)/F5</f>
        <v>74.5</v>
      </c>
      <c r="S5" s="35">
        <f>Q5*100/R5</f>
        <v>1108053.6912751677</v>
      </c>
      <c r="T5" s="37">
        <f>S5-J7</f>
        <v>18053.691275167745</v>
      </c>
      <c r="U5" s="24"/>
    </row>
    <row r="6" spans="2:21" ht="42.75" customHeight="1" x14ac:dyDescent="0.2">
      <c r="B6" s="1" t="s">
        <v>6</v>
      </c>
      <c r="C6" s="4"/>
      <c r="D6" s="4"/>
      <c r="E6" s="4"/>
      <c r="F6" s="4"/>
      <c r="G6" s="3">
        <v>100</v>
      </c>
      <c r="H6" s="3" t="s">
        <v>7</v>
      </c>
      <c r="I6" s="10">
        <v>1900</v>
      </c>
      <c r="J6" s="38">
        <f>I6*G6</f>
        <v>190000</v>
      </c>
      <c r="K6" s="14"/>
      <c r="L6" s="14"/>
      <c r="M6" s="17"/>
      <c r="N6" s="18"/>
      <c r="O6" s="17"/>
      <c r="P6" s="18"/>
      <c r="Q6" s="31"/>
      <c r="R6" s="31"/>
      <c r="S6" s="35"/>
      <c r="T6" s="31"/>
      <c r="U6" s="24"/>
    </row>
    <row r="7" spans="2:21" ht="30" x14ac:dyDescent="0.2">
      <c r="B7" s="1" t="s">
        <v>29</v>
      </c>
      <c r="C7" s="4"/>
      <c r="D7" s="4"/>
      <c r="E7" s="4"/>
      <c r="F7" s="4"/>
      <c r="G7" s="3"/>
      <c r="H7" s="3"/>
      <c r="I7" s="10"/>
      <c r="J7" s="38">
        <f>J5+J6</f>
        <v>1090000</v>
      </c>
      <c r="K7" s="14"/>
      <c r="L7" s="14"/>
      <c r="M7" s="17"/>
      <c r="N7" s="18"/>
      <c r="O7" s="17"/>
      <c r="P7" s="18"/>
      <c r="Q7" s="31"/>
      <c r="R7" s="31"/>
      <c r="S7" s="35"/>
      <c r="T7" s="31"/>
      <c r="U7" s="24"/>
    </row>
    <row r="8" spans="2:21" ht="15" x14ac:dyDescent="0.2">
      <c r="B8" s="1"/>
      <c r="C8" s="4"/>
      <c r="D8" s="4"/>
      <c r="E8" s="4"/>
      <c r="F8" s="4"/>
      <c r="G8" s="3"/>
      <c r="H8" s="3"/>
      <c r="I8" s="10"/>
      <c r="J8" s="38"/>
      <c r="K8" s="14"/>
      <c r="M8" s="17"/>
      <c r="N8" s="18"/>
      <c r="O8" s="17"/>
      <c r="P8" s="18"/>
      <c r="Q8" s="31"/>
      <c r="R8" s="31"/>
      <c r="S8" s="35"/>
      <c r="T8" s="31"/>
      <c r="U8" s="24"/>
    </row>
    <row r="9" spans="2:21" ht="45" x14ac:dyDescent="0.25">
      <c r="B9" s="5" t="s">
        <v>15</v>
      </c>
      <c r="C9" s="6"/>
      <c r="D9" s="6"/>
      <c r="E9" s="6"/>
      <c r="F9" s="6"/>
      <c r="G9" s="3">
        <v>5</v>
      </c>
      <c r="H9" s="3" t="s">
        <v>8</v>
      </c>
      <c r="I9" s="4">
        <v>10000</v>
      </c>
      <c r="J9" s="38">
        <f>G9*I9</f>
        <v>50000</v>
      </c>
      <c r="L9" s="9" t="s">
        <v>24</v>
      </c>
      <c r="M9" s="19"/>
      <c r="N9" s="20"/>
      <c r="O9" s="15"/>
      <c r="P9" s="16"/>
      <c r="Q9" s="31"/>
      <c r="R9" s="31"/>
      <c r="S9" s="35"/>
      <c r="T9" s="31"/>
      <c r="U9" s="24"/>
    </row>
    <row r="10" spans="2:21" ht="15" x14ac:dyDescent="0.25">
      <c r="B10" s="5" t="s">
        <v>9</v>
      </c>
      <c r="G10" s="3">
        <v>10</v>
      </c>
      <c r="H10" s="3" t="s">
        <v>10</v>
      </c>
      <c r="I10" s="4">
        <v>2000</v>
      </c>
      <c r="J10" s="38">
        <f>G10*I10</f>
        <v>20000</v>
      </c>
      <c r="K10" s="12"/>
      <c r="M10" s="15"/>
      <c r="N10" s="16"/>
      <c r="O10" s="15"/>
      <c r="P10" s="16"/>
      <c r="Q10" s="31"/>
      <c r="R10" s="31"/>
      <c r="S10" s="35"/>
      <c r="T10" s="31"/>
      <c r="U10" s="24"/>
    </row>
    <row r="11" spans="2:21" x14ac:dyDescent="0.2">
      <c r="B11" s="7"/>
      <c r="I11" s="4"/>
      <c r="J11" s="38"/>
      <c r="K11" s="12"/>
      <c r="M11" s="15"/>
      <c r="N11" s="16"/>
      <c r="O11" s="15"/>
      <c r="P11" s="16"/>
      <c r="Q11" s="31"/>
      <c r="R11" s="31"/>
      <c r="S11" s="35"/>
      <c r="T11" s="31"/>
      <c r="U11" s="24"/>
    </row>
    <row r="12" spans="2:21" ht="15" x14ac:dyDescent="0.2">
      <c r="B12" s="1" t="s">
        <v>11</v>
      </c>
      <c r="I12" s="4"/>
      <c r="J12" s="38"/>
      <c r="K12" s="12"/>
      <c r="M12" s="15"/>
      <c r="N12" s="16"/>
      <c r="O12" s="15"/>
      <c r="P12" s="16"/>
      <c r="Q12" s="31"/>
      <c r="R12" s="31"/>
      <c r="S12" s="35"/>
      <c r="T12" s="31"/>
      <c r="U12" s="24"/>
    </row>
    <row r="13" spans="2:21" ht="30" x14ac:dyDescent="0.25">
      <c r="B13" s="5" t="s">
        <v>19</v>
      </c>
      <c r="C13" s="3">
        <v>48</v>
      </c>
      <c r="D13" s="3" t="s">
        <v>20</v>
      </c>
      <c r="E13" s="3"/>
      <c r="F13" s="3"/>
      <c r="G13" s="3">
        <f>C13/3</f>
        <v>16</v>
      </c>
      <c r="H13" s="5" t="s">
        <v>12</v>
      </c>
      <c r="I13" s="4">
        <v>3600</v>
      </c>
      <c r="J13" s="38">
        <f>G13*I13</f>
        <v>57600</v>
      </c>
      <c r="K13" s="13" t="s">
        <v>22</v>
      </c>
      <c r="M13" s="15">
        <v>6400</v>
      </c>
      <c r="N13" s="16">
        <v>11</v>
      </c>
      <c r="O13" s="15">
        <v>8500</v>
      </c>
      <c r="P13" s="16">
        <v>6</v>
      </c>
      <c r="Q13" s="31">
        <f>M13*N13+O13*P13</f>
        <v>121400</v>
      </c>
      <c r="R13" s="31">
        <v>106.25</v>
      </c>
      <c r="S13" s="35">
        <f>Q13*100/R13</f>
        <v>114258.82352941176</v>
      </c>
      <c r="T13" s="37">
        <f>S13-J13</f>
        <v>56658.823529411762</v>
      </c>
      <c r="U13" s="25"/>
    </row>
    <row r="14" spans="2:21" ht="15" x14ac:dyDescent="0.25">
      <c r="B14" s="40" t="s">
        <v>42</v>
      </c>
      <c r="C14" s="3"/>
      <c r="D14" s="3"/>
      <c r="E14" s="3"/>
      <c r="F14" s="3"/>
      <c r="G14" s="3">
        <v>1</v>
      </c>
      <c r="H14" s="5" t="s">
        <v>43</v>
      </c>
      <c r="I14" s="4">
        <v>2500</v>
      </c>
      <c r="J14" s="38">
        <v>2500</v>
      </c>
      <c r="K14" s="13"/>
      <c r="M14" s="15"/>
      <c r="N14" s="16"/>
      <c r="O14" s="15"/>
      <c r="P14" s="16"/>
      <c r="Q14" s="31"/>
      <c r="R14" s="31"/>
      <c r="S14" s="35"/>
      <c r="T14" s="37"/>
      <c r="U14" s="25"/>
    </row>
    <row r="15" spans="2:21" ht="30" x14ac:dyDescent="0.25">
      <c r="B15" s="5" t="s">
        <v>18</v>
      </c>
      <c r="C15" s="3"/>
      <c r="D15" s="3"/>
      <c r="E15" s="3"/>
      <c r="F15" s="3"/>
      <c r="G15" s="3">
        <v>3</v>
      </c>
      <c r="H15" s="3" t="s">
        <v>8</v>
      </c>
      <c r="I15" s="4">
        <v>10000</v>
      </c>
      <c r="J15" s="38">
        <f>G15*I15</f>
        <v>30000</v>
      </c>
      <c r="K15" s="12"/>
      <c r="M15" s="15"/>
      <c r="N15" s="16"/>
      <c r="O15" s="15"/>
      <c r="P15" s="16"/>
      <c r="Q15" s="31"/>
      <c r="R15" s="31"/>
      <c r="S15" s="35"/>
      <c r="T15" s="31"/>
      <c r="U15" s="24"/>
    </row>
    <row r="16" spans="2:21" ht="15" x14ac:dyDescent="0.25">
      <c r="B16" s="5" t="s">
        <v>9</v>
      </c>
      <c r="G16" s="3">
        <f>G15*2</f>
        <v>6</v>
      </c>
      <c r="H16" s="3" t="s">
        <v>10</v>
      </c>
      <c r="I16" s="4">
        <v>2000</v>
      </c>
      <c r="J16" s="38">
        <f>G16*I16</f>
        <v>12000</v>
      </c>
      <c r="K16" s="11">
        <v>102000</v>
      </c>
      <c r="L16" s="4" t="s">
        <v>25</v>
      </c>
      <c r="M16" s="21">
        <v>25000</v>
      </c>
      <c r="N16" s="22">
        <v>1</v>
      </c>
      <c r="O16" s="15">
        <v>102000</v>
      </c>
      <c r="P16" s="16">
        <v>1</v>
      </c>
      <c r="Q16" s="31">
        <f>M16*N16+O16*P16</f>
        <v>127000</v>
      </c>
      <c r="R16" s="31">
        <v>74.5</v>
      </c>
      <c r="S16" s="35">
        <f>Q16*100/R16</f>
        <v>170469.79865771811</v>
      </c>
      <c r="T16" s="37">
        <f>S16-(J16+J20)</f>
        <v>140469.79865771811</v>
      </c>
      <c r="U16" s="25"/>
    </row>
    <row r="17" spans="2:24" x14ac:dyDescent="0.2">
      <c r="B17" s="7"/>
      <c r="I17" s="4"/>
      <c r="J17" s="38"/>
      <c r="K17" s="12"/>
      <c r="M17" s="15"/>
      <c r="N17" s="16"/>
      <c r="O17" s="15"/>
      <c r="P17" s="16"/>
      <c r="Q17" s="31"/>
      <c r="R17" s="31"/>
      <c r="S17" s="35"/>
      <c r="T17" s="31"/>
      <c r="U17" s="24"/>
    </row>
    <row r="18" spans="2:24" ht="15" x14ac:dyDescent="0.2">
      <c r="B18" s="1" t="s">
        <v>13</v>
      </c>
      <c r="C18" s="3">
        <v>5000</v>
      </c>
      <c r="D18" s="3">
        <v>0.6</v>
      </c>
      <c r="E18" s="3">
        <v>0.4</v>
      </c>
      <c r="F18" s="3">
        <f>C18*D18*E18</f>
        <v>1200</v>
      </c>
      <c r="G18" s="3"/>
      <c r="I18" s="4"/>
      <c r="J18" s="38"/>
      <c r="K18" s="12"/>
      <c r="M18" s="15"/>
      <c r="N18" s="16"/>
      <c r="O18" s="15"/>
      <c r="P18" s="16"/>
      <c r="Q18" s="31"/>
      <c r="R18" s="31"/>
      <c r="S18" s="35"/>
      <c r="T18" s="31"/>
      <c r="U18" s="24"/>
    </row>
    <row r="19" spans="2:24" ht="30" x14ac:dyDescent="0.25">
      <c r="B19" s="5" t="s">
        <v>14</v>
      </c>
      <c r="C19" s="3"/>
      <c r="D19" s="3"/>
      <c r="E19" s="3"/>
      <c r="F19" s="3"/>
      <c r="G19" s="3">
        <v>9</v>
      </c>
      <c r="H19" s="3" t="s">
        <v>8</v>
      </c>
      <c r="I19" s="4">
        <v>10000</v>
      </c>
      <c r="J19" s="38">
        <f>G19*I19</f>
        <v>90000</v>
      </c>
      <c r="K19" s="12">
        <v>135000</v>
      </c>
      <c r="L19" t="s">
        <v>26</v>
      </c>
      <c r="M19" s="15">
        <v>16500</v>
      </c>
      <c r="N19" s="16">
        <v>1</v>
      </c>
      <c r="O19" s="15">
        <v>135000</v>
      </c>
      <c r="P19" s="16">
        <v>1</v>
      </c>
      <c r="Q19" s="31">
        <f>M19*N19+O19*P19</f>
        <v>151500</v>
      </c>
      <c r="R19" s="31">
        <v>74.5</v>
      </c>
      <c r="S19" s="35">
        <f>Q19*100/R19</f>
        <v>203355.70469798657</v>
      </c>
      <c r="T19" s="37">
        <f>S19-(J15+J19)</f>
        <v>83355.70469798657</v>
      </c>
      <c r="U19" s="25"/>
    </row>
    <row r="20" spans="2:24" ht="15.75" thickBot="1" x14ac:dyDescent="0.3">
      <c r="B20" s="5" t="s">
        <v>9</v>
      </c>
      <c r="C20" s="3"/>
      <c r="D20" s="3"/>
      <c r="E20" s="3"/>
      <c r="F20" s="3"/>
      <c r="G20" s="3">
        <v>9</v>
      </c>
      <c r="H20" s="3" t="s">
        <v>10</v>
      </c>
      <c r="I20" s="4">
        <v>2000</v>
      </c>
      <c r="J20" s="38">
        <f>G20*I20</f>
        <v>18000</v>
      </c>
      <c r="K20" s="12"/>
      <c r="M20" s="29"/>
      <c r="N20" s="30"/>
      <c r="O20" s="29"/>
      <c r="P20" s="30"/>
      <c r="Q20" s="32"/>
      <c r="R20" s="32"/>
      <c r="S20" s="36"/>
      <c r="T20" s="32"/>
      <c r="U20" s="24"/>
    </row>
    <row r="21" spans="2:24" ht="18" customHeight="1" x14ac:dyDescent="0.25">
      <c r="B21" s="40" t="s">
        <v>44</v>
      </c>
      <c r="C21" s="3"/>
      <c r="D21" s="3"/>
      <c r="E21" s="3"/>
      <c r="F21" s="3"/>
      <c r="G21" s="3">
        <v>7</v>
      </c>
      <c r="H21" s="3" t="s">
        <v>10</v>
      </c>
      <c r="I21" s="4">
        <v>1500</v>
      </c>
      <c r="J21" s="4">
        <f>G21*I21</f>
        <v>10500</v>
      </c>
      <c r="O21" s="56" t="s">
        <v>41</v>
      </c>
      <c r="P21" s="56"/>
      <c r="Q21" s="39">
        <f>SUM(Q4:Q20)</f>
        <v>1225400</v>
      </c>
      <c r="U21" s="24"/>
    </row>
    <row r="22" spans="2:24" ht="34.5" customHeight="1" x14ac:dyDescent="0.25">
      <c r="B22" s="7"/>
      <c r="H22" s="55" t="s">
        <v>21</v>
      </c>
      <c r="I22" s="55"/>
      <c r="J22" s="8">
        <f>SUM(J5:J20)-J7+J21</f>
        <v>1380600</v>
      </c>
      <c r="K22" s="8">
        <v>952340</v>
      </c>
      <c r="P22" s="54" t="s">
        <v>36</v>
      </c>
      <c r="Q22" s="54"/>
      <c r="R22" s="54"/>
      <c r="S22" s="26">
        <f>SUM(S5:S19)</f>
        <v>1596138.0181602843</v>
      </c>
      <c r="T22" s="28"/>
      <c r="U22" s="53"/>
      <c r="V22" s="53"/>
      <c r="W22" s="53"/>
      <c r="X22" s="53"/>
    </row>
    <row r="23" spans="2:24" ht="33" customHeight="1" x14ac:dyDescent="0.25">
      <c r="B23" s="7"/>
      <c r="P23" s="53" t="s">
        <v>37</v>
      </c>
      <c r="Q23" s="53"/>
      <c r="R23" s="53"/>
      <c r="S23" s="53"/>
      <c r="T23" s="26">
        <f>SUM(T5:T19)</f>
        <v>298538.01816028415</v>
      </c>
    </row>
    <row r="24" spans="2:24" x14ac:dyDescent="0.2">
      <c r="B24" s="7"/>
    </row>
    <row r="25" spans="2:24" x14ac:dyDescent="0.2">
      <c r="K25" s="4" t="s">
        <v>27</v>
      </c>
      <c r="L25" t="s">
        <v>28</v>
      </c>
    </row>
  </sheetData>
  <mergeCells count="13">
    <mergeCell ref="U22:X22"/>
    <mergeCell ref="P22:R22"/>
    <mergeCell ref="P23:S23"/>
    <mergeCell ref="H22:I22"/>
    <mergeCell ref="O21:P21"/>
    <mergeCell ref="B1:J1"/>
    <mergeCell ref="M1:T1"/>
    <mergeCell ref="Q2:Q3"/>
    <mergeCell ref="R2:R3"/>
    <mergeCell ref="S2:S3"/>
    <mergeCell ref="T2:T3"/>
    <mergeCell ref="M2:N2"/>
    <mergeCell ref="O2:P2"/>
  </mergeCells>
  <pageMargins left="0.19685039370078741" right="0" top="0.39370078740157483" bottom="0.39370078740157483" header="0" footer="0"/>
  <pageSetup paperSize="8" scale="85" orientation="landscape" r:id="rId1"/>
  <headerFooter>
    <oddHeader>&amp;C&amp;A</oddHeader>
    <oddFooter>&amp;CСтраница &amp;P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cols>
    <col min="1" max="1" width="8.625" customWidth="1"/>
  </cols>
  <sheetData/>
  <pageMargins left="0" right="0" top="0.39409448818897641" bottom="0.39409448818897641" header="0" footer="0"/>
  <headerFooter>
    <oddHeader>&amp;C&amp;A</oddHeader>
    <oddFooter>&amp;CСтраница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cols>
    <col min="1" max="1" width="8.625" customWidth="1"/>
  </cols>
  <sheetData/>
  <pageMargins left="0" right="0" top="0.39409448818897641" bottom="0.39409448818897641" header="0" footer="0"/>
  <headerFooter>
    <oddHeader>&amp;C&amp;A</oddHeader>
    <oddFooter>&amp;CСтраница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42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Солоневич Александр Витальевич</dc:creator>
  <cp:lastModifiedBy>Jane</cp:lastModifiedBy>
  <cp:revision>4</cp:revision>
  <cp:lastPrinted>2017-12-12T10:35:45Z</cp:lastPrinted>
  <dcterms:created xsi:type="dcterms:W3CDTF">2017-06-26T20:11:02Z</dcterms:created>
  <dcterms:modified xsi:type="dcterms:W3CDTF">2017-12-13T18:43:28Z</dcterms:modified>
</cp:coreProperties>
</file>